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jeanliu\SynologyDrive\Jean\普查\行車紀錄裝置普查\2022公路紀錄器普查\"/>
    </mc:Choice>
  </mc:AlternateContent>
  <xr:revisionPtr revIDLastSave="0" documentId="13_ncr:1_{557B8EF4-0283-4DEA-A7C7-540DC6221DC0}" xr6:coauthVersionLast="36" xr6:coauthVersionMax="36" xr10:uidLastSave="{00000000-0000-0000-0000-000000000000}"/>
  <bookViews>
    <workbookView xWindow="0" yWindow="0" windowWidth="28770" windowHeight="4350" xr2:uid="{00000000-000D-0000-FFFF-FFFF00000000}"/>
  </bookViews>
  <sheets>
    <sheet name="普查結果" sheetId="5" r:id="rId1"/>
  </sheets>
  <definedNames>
    <definedName name="_xlnm._FilterDatabase" localSheetId="0" hidden="1">普查結果!$B$13:$S$18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5" l="1"/>
  <c r="L9" i="5"/>
  <c r="E9" i="5"/>
  <c r="M39" i="5" l="1"/>
  <c r="F18" i="5"/>
  <c r="G18" i="5" s="1"/>
  <c r="F16" i="5"/>
  <c r="G16" i="5" s="1"/>
  <c r="N39" i="5" l="1"/>
  <c r="R23" i="5" l="1"/>
  <c r="S23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S14" i="5" s="1"/>
  <c r="F21" i="5"/>
  <c r="G21" i="5" s="1"/>
  <c r="F20" i="5"/>
  <c r="G20" i="5" s="1"/>
  <c r="F19" i="5"/>
  <c r="G19" i="5" s="1"/>
  <c r="F17" i="5"/>
  <c r="G17" i="5" s="1"/>
  <c r="F15" i="5"/>
  <c r="G15" i="5" s="1"/>
  <c r="F14" i="5"/>
  <c r="M38" i="5"/>
  <c r="N38" i="5" s="1"/>
  <c r="M37" i="5"/>
  <c r="N37" i="5" s="1"/>
  <c r="M36" i="5"/>
  <c r="N36" i="5" s="1"/>
  <c r="M34" i="5"/>
  <c r="N34" i="5" s="1"/>
  <c r="M35" i="5"/>
  <c r="N35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F40" i="5" l="1"/>
  <c r="N14" i="5"/>
  <c r="N40" i="5" s="1"/>
  <c r="G14" i="5"/>
  <c r="R40" i="5" l="1"/>
  <c r="S40" i="5" l="1"/>
  <c r="G40" i="5" l="1"/>
</calcChain>
</file>

<file path=xl/sharedStrings.xml><?xml version="1.0" encoding="utf-8"?>
<sst xmlns="http://schemas.openxmlformats.org/spreadsheetml/2006/main" count="425" uniqueCount="64">
  <si>
    <t>國道客運</t>
    <phoneticPr fontId="1" type="noConversion"/>
  </si>
  <si>
    <t>公路客運</t>
    <phoneticPr fontId="1" type="noConversion"/>
  </si>
  <si>
    <t>市區公車</t>
    <phoneticPr fontId="1" type="noConversion"/>
  </si>
  <si>
    <t>總計</t>
  </si>
  <si>
    <t>數量</t>
  </si>
  <si>
    <t>廠牌</t>
  </si>
  <si>
    <t>車機設備 (GPS)</t>
  </si>
  <si>
    <t>編號</t>
  </si>
  <si>
    <t>行車視野輔助系統</t>
  </si>
  <si>
    <t xml:space="preserve"> 機械/數位式 行車紀錄器</t>
  </si>
  <si>
    <t>2021~現在</t>
    <phoneticPr fontId="1" type="noConversion"/>
  </si>
  <si>
    <t>2016~2020</t>
    <phoneticPr fontId="1" type="noConversion"/>
  </si>
  <si>
    <t>2011~2015</t>
    <phoneticPr fontId="1" type="noConversion"/>
  </si>
  <si>
    <t>2006~2010</t>
    <phoneticPr fontId="1" type="noConversion"/>
  </si>
  <si>
    <t>~2005</t>
    <phoneticPr fontId="1" type="noConversion"/>
  </si>
  <si>
    <t>數量
(輛)</t>
    <phoneticPr fontId="1" type="noConversion"/>
  </si>
  <si>
    <t>出廠年份</t>
    <phoneticPr fontId="1" type="noConversion"/>
  </si>
  <si>
    <t>車輛行駛路線</t>
    <phoneticPr fontId="1" type="noConversion"/>
  </si>
  <si>
    <t>2022年我國公路行車紀錄裝置普查結果</t>
    <phoneticPr fontId="1" type="noConversion"/>
  </si>
  <si>
    <t>馥鴻科技股份有限公司</t>
  </si>
  <si>
    <t>北圜實業有限公司</t>
  </si>
  <si>
    <t>銳俤股份有限公司</t>
  </si>
  <si>
    <t>銓鼎科技股份有限公司</t>
    <phoneticPr fontId="1" type="noConversion"/>
  </si>
  <si>
    <t>百分比</t>
    <phoneticPr fontId="1" type="noConversion"/>
  </si>
  <si>
    <t>寶錄電子股份有限公司</t>
  </si>
  <si>
    <t>用新科際整合有限公司</t>
  </si>
  <si>
    <t>弋揚科技股份有限公司</t>
  </si>
  <si>
    <t>立皓科技股份有限公司</t>
  </si>
  <si>
    <t>中華電信股份有限公司</t>
  </si>
  <si>
    <t>寶儷明股份有限公司</t>
  </si>
  <si>
    <t>弋楊科技股份有限公司</t>
  </si>
  <si>
    <t>亞旭電腦股份有限公司</t>
  </si>
  <si>
    <t>新眾電腦股份有限公司</t>
  </si>
  <si>
    <t>慧友電子股份有限公司</t>
  </si>
  <si>
    <t>韋哲昌科技有限公司</t>
  </si>
  <si>
    <t>威炫股份有限公司</t>
  </si>
  <si>
    <t>環視科技實業股份有限公司</t>
  </si>
  <si>
    <t>鎧鋒企業股份有限公司</t>
  </si>
  <si>
    <t>雲安電子股份有限公司</t>
  </si>
  <si>
    <t>車威視科技股份有限公司</t>
  </si>
  <si>
    <t>圓剛科技股份有限公司</t>
  </si>
  <si>
    <t>群宜安全技術有限公司</t>
  </si>
  <si>
    <t>凱豐企業股份有限公司</t>
  </si>
  <si>
    <t>立承系統科技股份有限公司</t>
  </si>
  <si>
    <t>錄安科技有限公司</t>
  </si>
  <si>
    <t>宇晶實業有限公司</t>
  </si>
  <si>
    <t>尚得元電子股份有限公司</t>
  </si>
  <si>
    <t>漢名科技股份有限公司</t>
  </si>
  <si>
    <t>奇雲國際股份有限公司</t>
  </si>
  <si>
    <t>亞視亨國際企業股份有限公司</t>
  </si>
  <si>
    <t>金宏亞科技有限公司</t>
  </si>
  <si>
    <t>佶威光電有限公司</t>
  </si>
  <si>
    <t>精益科技股份有限公司</t>
  </si>
  <si>
    <t>即時雲端股份有限公司</t>
  </si>
  <si>
    <t>一、公路及市區客運業者統計營運車輛數：</t>
    <phoneticPr fontId="1" type="noConversion"/>
  </si>
  <si>
    <t>其他</t>
    <phoneticPr fontId="1" type="noConversion"/>
  </si>
  <si>
    <t>營運車輛數總計</t>
    <phoneticPr fontId="1" type="noConversion"/>
  </si>
  <si>
    <t>二、公路及市區客運業者安裝之行車紀錄裝置統計廠牌：</t>
    <phoneticPr fontId="1" type="noConversion"/>
  </si>
  <si>
    <t>日本YAZAKI</t>
    <phoneticPr fontId="1" type="noConversion"/>
  </si>
  <si>
    <t>啟筑股份有限公司</t>
    <phoneticPr fontId="1" type="noConversion"/>
  </si>
  <si>
    <t>德國Continental VDO</t>
  </si>
  <si>
    <t>查無廠牌</t>
    <phoneticPr fontId="1" type="noConversion"/>
  </si>
  <si>
    <t>捷士林科技股份有限公司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</si>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</sst>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Border="1">
      <alignment vertical="center"/>
    </xf>
    <xf numFmtId="9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9" fontId="3" fillId="0" borderId="1" xfId="0" applyNumberFormat="1" applyFont="1" applyFill="1" applyBorder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</cellXfs>
  <cellStyles count="3">
    <cellStyle name="一般" xfId="0" builtinId="0"/>
    <cellStyle name="一般 2" xfId="2" xr:uid="{00000000-0005-0000-0000-000001000000}"/>
    <cellStyle name="一般 53" xfId="1" xr:uid="{00000000-0005-0000-0000-000002000000}"/>
  </cellStyles>
  <dxfs count="0"/>
  <tableStyles count="0" defaultTableStyle="TableStyleMedium2" defaultPivotStyle="PivotStyleLight16"/>
  <colors>
    <mruColors>
      <color rgb="FF82A148"/>
      <color rgb="FFBCED5F"/>
      <color rgb="FF779CED"/>
      <color rgb="FFED9E8E"/>
      <color rgb="FF405FA1"/>
      <color rgb="FF72AD05"/>
      <color rgb="FFB2FA2D"/>
      <color rgb="FF145C96"/>
      <color rgb="FF3E1FAD"/>
      <color rgb="FF6FE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自訂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9FFF8"/>
      </a:accent1>
      <a:accent2>
        <a:srgbClr val="6FEDD6"/>
      </a:accent2>
      <a:accent3>
        <a:srgbClr val="FF9551"/>
      </a:accent3>
      <a:accent4>
        <a:srgbClr val="FF4A4A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2"/>
  <sheetViews>
    <sheetView tabSelected="1" zoomScale="70" zoomScaleNormal="70" workbookViewId="0">
      <selection activeCell="W31" sqref="W31"/>
    </sheetView>
  </sheetViews>
  <sheetFormatPr defaultColWidth="9" defaultRowHeight="16.5" x14ac:dyDescent="0.25"/>
  <cols>
    <col min="1" max="1" width="3.5" style="1" customWidth="1"/>
    <col min="2" max="2" width="9.5" style="5" customWidth="1"/>
    <col min="3" max="3" width="5.625" style="5" customWidth="1"/>
    <col min="4" max="4" width="18.125" style="5" customWidth="1"/>
    <col min="5" max="5" width="11.5" style="5" customWidth="1"/>
    <col min="6" max="6" width="9.5" style="5" customWidth="1"/>
    <col min="7" max="8" width="9.5" style="1" customWidth="1"/>
    <col min="9" max="9" width="5.625" style="1" customWidth="1"/>
    <col min="10" max="11" width="7.625" style="1" customWidth="1"/>
    <col min="12" max="12" width="11.5" style="1" customWidth="1"/>
    <col min="13" max="15" width="9.5" style="1" customWidth="1"/>
    <col min="16" max="16" width="5.625" style="1" customWidth="1"/>
    <col min="17" max="17" width="28.125" style="1" customWidth="1"/>
    <col min="18" max="19" width="9.5" style="1" customWidth="1"/>
    <col min="20" max="20" width="3.625" style="1" customWidth="1"/>
    <col min="21" max="21" width="28.375" style="1" customWidth="1"/>
    <col min="22" max="23" width="9.125" style="1" customWidth="1"/>
    <col min="24" max="16384" width="9" style="1"/>
  </cols>
  <sheetData>
    <row r="1" spans="2:23" s="5" customFormat="1" ht="33" customHeight="1" x14ac:dyDescent="0.25">
      <c r="B1" s="59" t="s">
        <v>18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1"/>
      <c r="U1" s="61"/>
      <c r="V1" s="61"/>
      <c r="W1" s="61"/>
    </row>
    <row r="2" spans="2:23" ht="33" customHeight="1" thickBot="1" x14ac:dyDescent="0.3">
      <c r="B2" s="64" t="s">
        <v>54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2:23" s="5" customFormat="1" ht="33" customHeight="1" x14ac:dyDescent="0.25">
      <c r="B3" s="20" t="s">
        <v>7</v>
      </c>
      <c r="C3" s="32" t="s">
        <v>17</v>
      </c>
      <c r="D3" s="32"/>
      <c r="E3" s="3" t="s">
        <v>15</v>
      </c>
      <c r="G3" s="25" t="s">
        <v>7</v>
      </c>
      <c r="H3" s="54" t="s">
        <v>16</v>
      </c>
      <c r="I3" s="55"/>
      <c r="J3" s="55"/>
      <c r="K3" s="56"/>
      <c r="L3" s="27" t="s">
        <v>15</v>
      </c>
      <c r="N3" s="28"/>
      <c r="O3" s="29"/>
      <c r="P3" s="29"/>
      <c r="Q3" s="29"/>
      <c r="R3" s="29"/>
      <c r="S3" s="29"/>
    </row>
    <row r="4" spans="2:23" ht="16.5" customHeight="1" x14ac:dyDescent="0.25">
      <c r="B4" s="21">
        <v>1</v>
      </c>
      <c r="C4" s="30" t="s">
        <v>0</v>
      </c>
      <c r="D4" s="30"/>
      <c r="E4" s="7">
        <v>3077</v>
      </c>
      <c r="G4" s="24">
        <v>1</v>
      </c>
      <c r="H4" s="33" t="s">
        <v>14</v>
      </c>
      <c r="I4" s="45"/>
      <c r="J4" s="45"/>
      <c r="K4" s="34"/>
      <c r="L4" s="7">
        <v>48</v>
      </c>
      <c r="N4" s="29"/>
      <c r="O4" s="29"/>
      <c r="P4" s="29"/>
      <c r="Q4" s="29"/>
      <c r="R4" s="29"/>
      <c r="S4" s="29"/>
    </row>
    <row r="5" spans="2:23" ht="16.5" customHeight="1" x14ac:dyDescent="0.25">
      <c r="B5" s="21">
        <v>2</v>
      </c>
      <c r="C5" s="30" t="s">
        <v>1</v>
      </c>
      <c r="D5" s="30"/>
      <c r="E5" s="7">
        <v>1350</v>
      </c>
      <c r="G5" s="24">
        <v>2</v>
      </c>
      <c r="H5" s="33" t="s">
        <v>13</v>
      </c>
      <c r="I5" s="45"/>
      <c r="J5" s="45"/>
      <c r="K5" s="34"/>
      <c r="L5" s="7">
        <v>1648</v>
      </c>
      <c r="N5" s="29"/>
      <c r="O5" s="29"/>
      <c r="P5" s="29"/>
      <c r="Q5" s="29"/>
      <c r="R5" s="29"/>
      <c r="S5" s="29"/>
    </row>
    <row r="6" spans="2:23" ht="16.5" customHeight="1" x14ac:dyDescent="0.25">
      <c r="B6" s="21">
        <v>3</v>
      </c>
      <c r="C6" s="30" t="s">
        <v>2</v>
      </c>
      <c r="D6" s="30"/>
      <c r="E6" s="7">
        <v>10121</v>
      </c>
      <c r="G6" s="24">
        <v>3</v>
      </c>
      <c r="H6" s="33" t="s">
        <v>12</v>
      </c>
      <c r="I6" s="45"/>
      <c r="J6" s="45"/>
      <c r="K6" s="34"/>
      <c r="L6" s="7">
        <v>7519</v>
      </c>
      <c r="N6" s="29"/>
      <c r="O6" s="29"/>
      <c r="P6" s="29"/>
      <c r="Q6" s="29"/>
      <c r="R6" s="29"/>
      <c r="S6" s="29"/>
    </row>
    <row r="7" spans="2:23" ht="16.5" customHeight="1" x14ac:dyDescent="0.25">
      <c r="B7" s="21">
        <v>4</v>
      </c>
      <c r="C7" s="30" t="s">
        <v>55</v>
      </c>
      <c r="D7" s="30"/>
      <c r="E7" s="4">
        <v>72</v>
      </c>
      <c r="G7" s="24">
        <v>4</v>
      </c>
      <c r="H7" s="33" t="s">
        <v>11</v>
      </c>
      <c r="I7" s="45"/>
      <c r="J7" s="45"/>
      <c r="K7" s="34"/>
      <c r="L7" s="7">
        <v>4651</v>
      </c>
      <c r="N7" s="29"/>
      <c r="O7" s="29"/>
      <c r="P7" s="29"/>
      <c r="Q7" s="29"/>
      <c r="R7" s="29"/>
      <c r="S7" s="29"/>
    </row>
    <row r="8" spans="2:23" ht="16.5" customHeight="1" x14ac:dyDescent="0.25">
      <c r="B8" s="21"/>
      <c r="C8" s="33"/>
      <c r="D8" s="34"/>
      <c r="E8" s="2"/>
      <c r="G8" s="24">
        <v>5</v>
      </c>
      <c r="H8" s="33" t="s">
        <v>10</v>
      </c>
      <c r="I8" s="45"/>
      <c r="J8" s="45"/>
      <c r="K8" s="34"/>
      <c r="L8" s="7">
        <v>754</v>
      </c>
      <c r="N8" s="29"/>
      <c r="O8" s="29"/>
      <c r="P8" s="29"/>
      <c r="Q8" s="29"/>
      <c r="R8" s="29"/>
      <c r="S8" s="29"/>
    </row>
    <row r="9" spans="2:23" ht="16.5" customHeight="1" thickBot="1" x14ac:dyDescent="0.3">
      <c r="B9" s="57" t="s">
        <v>56</v>
      </c>
      <c r="C9" s="58"/>
      <c r="D9" s="58"/>
      <c r="E9" s="6">
        <f>SUM(E4:E7)</f>
        <v>14620</v>
      </c>
      <c r="G9" s="35" t="s">
        <v>56</v>
      </c>
      <c r="H9" s="41"/>
      <c r="I9" s="41"/>
      <c r="J9" s="41"/>
      <c r="K9" s="42"/>
      <c r="L9" s="6">
        <f>SUM(L4:L8)</f>
        <v>14620</v>
      </c>
      <c r="N9" s="29"/>
      <c r="O9" s="29"/>
      <c r="P9" s="29"/>
      <c r="Q9" s="29"/>
      <c r="R9" s="29"/>
      <c r="S9" s="29"/>
    </row>
    <row r="10" spans="2:23" s="19" customFormat="1" ht="16.5" customHeight="1" x14ac:dyDescent="0.25">
      <c r="N10" s="29"/>
      <c r="O10" s="29"/>
      <c r="P10" s="29"/>
      <c r="Q10" s="29"/>
      <c r="R10" s="29"/>
      <c r="S10" s="29"/>
    </row>
    <row r="11" spans="2:23" ht="33" customHeight="1" thickBot="1" x14ac:dyDescent="0.3">
      <c r="B11" s="62" t="s">
        <v>57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2:23" ht="16.5" customHeight="1" x14ac:dyDescent="0.25">
      <c r="B12" s="48" t="s">
        <v>7</v>
      </c>
      <c r="C12" s="51" t="s">
        <v>9</v>
      </c>
      <c r="D12" s="51"/>
      <c r="E12" s="52"/>
      <c r="F12" s="52"/>
      <c r="G12" s="53"/>
      <c r="H12" s="48" t="s">
        <v>7</v>
      </c>
      <c r="I12" s="51" t="s">
        <v>8</v>
      </c>
      <c r="J12" s="51"/>
      <c r="K12" s="51"/>
      <c r="L12" s="52"/>
      <c r="M12" s="52"/>
      <c r="N12" s="53"/>
      <c r="O12" s="48" t="s">
        <v>7</v>
      </c>
      <c r="P12" s="51" t="s">
        <v>6</v>
      </c>
      <c r="Q12" s="52"/>
      <c r="R12" s="52"/>
      <c r="S12" s="53"/>
    </row>
    <row r="13" spans="2:23" ht="16.5" customHeight="1" x14ac:dyDescent="0.25">
      <c r="B13" s="49"/>
      <c r="C13" s="30" t="s">
        <v>5</v>
      </c>
      <c r="D13" s="30"/>
      <c r="E13" s="47"/>
      <c r="F13" s="17" t="s">
        <v>4</v>
      </c>
      <c r="G13" s="2" t="s">
        <v>23</v>
      </c>
      <c r="H13" s="49"/>
      <c r="I13" s="30" t="s">
        <v>5</v>
      </c>
      <c r="J13" s="30"/>
      <c r="K13" s="30"/>
      <c r="L13" s="47"/>
      <c r="M13" s="17" t="s">
        <v>4</v>
      </c>
      <c r="N13" s="2" t="s">
        <v>23</v>
      </c>
      <c r="O13" s="49"/>
      <c r="P13" s="30" t="s">
        <v>5</v>
      </c>
      <c r="Q13" s="47"/>
      <c r="R13" s="17" t="s">
        <v>4</v>
      </c>
      <c r="S13" s="2" t="s">
        <v>23</v>
      </c>
    </row>
    <row r="14" spans="2:23" ht="16.5" customHeight="1" x14ac:dyDescent="0.25">
      <c r="B14" s="21">
        <v>1</v>
      </c>
      <c r="C14" s="31" t="s">
        <v>62</v>
      </c>
      <c r="D14" s="31"/>
      <c r="E14" s="47"/>
      <c r="F14" s="11">
        <f>4494</f>
        <v>4494</v>
      </c>
      <c r="G14" s="18">
        <f>F14/14588</f>
        <v>0.30806142034548945</v>
      </c>
      <c r="H14" s="21">
        <v>1</v>
      </c>
      <c r="I14" s="50" t="s">
        <v>20</v>
      </c>
      <c r="J14" s="50"/>
      <c r="K14" s="50"/>
      <c r="L14" s="47"/>
      <c r="M14" s="11">
        <f>3807</f>
        <v>3807</v>
      </c>
      <c r="N14" s="18">
        <f>M14/14668</f>
        <v>0.25954458685574039</v>
      </c>
      <c r="O14" s="21">
        <v>1</v>
      </c>
      <c r="P14" s="31" t="s">
        <v>24</v>
      </c>
      <c r="Q14" s="47"/>
      <c r="R14" s="11">
        <f>4854</f>
        <v>4854</v>
      </c>
      <c r="S14" s="18">
        <f>R14/14233</f>
        <v>0.34103843181339144</v>
      </c>
    </row>
    <row r="15" spans="2:23" ht="16.5" customHeight="1" x14ac:dyDescent="0.25">
      <c r="B15" s="21">
        <v>2</v>
      </c>
      <c r="C15" s="31" t="s">
        <v>59</v>
      </c>
      <c r="D15" s="31"/>
      <c r="E15" s="47"/>
      <c r="F15" s="11">
        <f>3460</f>
        <v>3460</v>
      </c>
      <c r="G15" s="18">
        <f t="shared" ref="G15:G21" si="0">F15/14588</f>
        <v>0.23718124485878805</v>
      </c>
      <c r="H15" s="21">
        <v>2</v>
      </c>
      <c r="I15" s="50" t="s">
        <v>33</v>
      </c>
      <c r="J15" s="50"/>
      <c r="K15" s="50"/>
      <c r="L15" s="47"/>
      <c r="M15" s="11">
        <f>2765</f>
        <v>2765</v>
      </c>
      <c r="N15" s="18">
        <f t="shared" ref="N15:N19" si="1">M15/14668</f>
        <v>0.18850559040087264</v>
      </c>
      <c r="O15" s="21">
        <v>2</v>
      </c>
      <c r="P15" s="31" t="s">
        <v>27</v>
      </c>
      <c r="Q15" s="47"/>
      <c r="R15" s="11">
        <f>3939</f>
        <v>3939</v>
      </c>
      <c r="S15" s="18">
        <f t="shared" ref="S15:S23" si="2">R15/14233</f>
        <v>0.27675121197217734</v>
      </c>
    </row>
    <row r="16" spans="2:23" ht="16.5" customHeight="1" x14ac:dyDescent="0.25">
      <c r="B16" s="21">
        <v>3</v>
      </c>
      <c r="C16" s="31" t="s">
        <v>58</v>
      </c>
      <c r="D16" s="31"/>
      <c r="E16" s="47"/>
      <c r="F16" s="11">
        <f>3296</f>
        <v>3296</v>
      </c>
      <c r="G16" s="18">
        <f t="shared" si="0"/>
        <v>0.22593912805045244</v>
      </c>
      <c r="H16" s="21">
        <v>3</v>
      </c>
      <c r="I16" s="50" t="s">
        <v>32</v>
      </c>
      <c r="J16" s="50"/>
      <c r="K16" s="50"/>
      <c r="L16" s="47"/>
      <c r="M16" s="11">
        <f>1551</f>
        <v>1551</v>
      </c>
      <c r="N16" s="18">
        <f t="shared" si="1"/>
        <v>0.10574038723752387</v>
      </c>
      <c r="O16" s="21">
        <v>3</v>
      </c>
      <c r="P16" s="31" t="s">
        <v>22</v>
      </c>
      <c r="Q16" s="47"/>
      <c r="R16" s="11">
        <f>3400</f>
        <v>3400</v>
      </c>
      <c r="S16" s="18">
        <f t="shared" si="2"/>
        <v>0.23888147263401954</v>
      </c>
    </row>
    <row r="17" spans="2:23" ht="16.5" customHeight="1" x14ac:dyDescent="0.25">
      <c r="B17" s="21">
        <v>4</v>
      </c>
      <c r="C17" s="31" t="s">
        <v>24</v>
      </c>
      <c r="D17" s="31"/>
      <c r="E17" s="47"/>
      <c r="F17" s="11">
        <f>2640</f>
        <v>2640</v>
      </c>
      <c r="G17" s="18">
        <f t="shared" si="0"/>
        <v>0.18097066081710994</v>
      </c>
      <c r="H17" s="21">
        <v>4</v>
      </c>
      <c r="I17" s="50" t="s">
        <v>19</v>
      </c>
      <c r="J17" s="50"/>
      <c r="K17" s="50"/>
      <c r="L17" s="47"/>
      <c r="M17" s="11">
        <f>1425</f>
        <v>1425</v>
      </c>
      <c r="N17" s="18">
        <f t="shared" si="1"/>
        <v>9.7150259067357511E-2</v>
      </c>
      <c r="O17" s="21">
        <v>4</v>
      </c>
      <c r="P17" s="31" t="s">
        <v>28</v>
      </c>
      <c r="Q17" s="47"/>
      <c r="R17" s="11">
        <f>1610</f>
        <v>1610</v>
      </c>
      <c r="S17" s="18">
        <f t="shared" si="2"/>
        <v>0.11311740321787396</v>
      </c>
    </row>
    <row r="18" spans="2:23" ht="16.5" customHeight="1" x14ac:dyDescent="0.25">
      <c r="B18" s="21">
        <v>5</v>
      </c>
      <c r="C18" s="38" t="s">
        <v>55</v>
      </c>
      <c r="D18" s="46" t="s">
        <v>60</v>
      </c>
      <c r="E18" s="46"/>
      <c r="F18" s="12">
        <f>515</f>
        <v>515</v>
      </c>
      <c r="G18" s="18">
        <f t="shared" si="0"/>
        <v>3.5302988757883194E-2</v>
      </c>
      <c r="H18" s="21">
        <v>5</v>
      </c>
      <c r="I18" s="38" t="s">
        <v>55</v>
      </c>
      <c r="J18" s="31" t="s">
        <v>34</v>
      </c>
      <c r="K18" s="31"/>
      <c r="L18" s="31"/>
      <c r="M18" s="11">
        <f>779</f>
        <v>779</v>
      </c>
      <c r="N18" s="18">
        <f t="shared" si="1"/>
        <v>5.3108808290155442E-2</v>
      </c>
      <c r="O18" s="21">
        <v>5</v>
      </c>
      <c r="P18" s="38" t="s">
        <v>55</v>
      </c>
      <c r="Q18" s="16" t="s">
        <v>29</v>
      </c>
      <c r="R18" s="11">
        <f>221</f>
        <v>221</v>
      </c>
      <c r="S18" s="18">
        <f t="shared" si="2"/>
        <v>1.552729572121127E-2</v>
      </c>
    </row>
    <row r="19" spans="2:23" ht="16.5" customHeight="1" x14ac:dyDescent="0.25">
      <c r="B19" s="21">
        <v>6</v>
      </c>
      <c r="C19" s="39"/>
      <c r="D19" s="30" t="s">
        <v>25</v>
      </c>
      <c r="E19" s="30"/>
      <c r="F19" s="12">
        <f>84</f>
        <v>84</v>
      </c>
      <c r="G19" s="18">
        <f t="shared" si="0"/>
        <v>5.7581573896353169E-3</v>
      </c>
      <c r="H19" s="21">
        <v>6</v>
      </c>
      <c r="I19" s="39"/>
      <c r="J19" s="31" t="s">
        <v>35</v>
      </c>
      <c r="K19" s="31"/>
      <c r="L19" s="31"/>
      <c r="M19" s="11">
        <f>700</f>
        <v>700</v>
      </c>
      <c r="N19" s="18">
        <f t="shared" si="1"/>
        <v>4.7722934278701938E-2</v>
      </c>
      <c r="O19" s="21">
        <v>6</v>
      </c>
      <c r="P19" s="39"/>
      <c r="Q19" s="16" t="s">
        <v>30</v>
      </c>
      <c r="R19" s="11">
        <f>174</f>
        <v>174</v>
      </c>
      <c r="S19" s="18">
        <f t="shared" si="2"/>
        <v>1.2225110658329236E-2</v>
      </c>
    </row>
    <row r="20" spans="2:23" ht="16.5" customHeight="1" x14ac:dyDescent="0.25">
      <c r="B20" s="21">
        <v>7</v>
      </c>
      <c r="C20" s="39"/>
      <c r="D20" s="30" t="s">
        <v>26</v>
      </c>
      <c r="E20" s="30"/>
      <c r="F20" s="12">
        <f>47</f>
        <v>47</v>
      </c>
      <c r="G20" s="18">
        <f t="shared" si="0"/>
        <v>3.2218261584864272E-3</v>
      </c>
      <c r="H20" s="21">
        <v>7</v>
      </c>
      <c r="I20" s="39"/>
      <c r="J20" s="31" t="s">
        <v>36</v>
      </c>
      <c r="K20" s="31"/>
      <c r="L20" s="31"/>
      <c r="M20" s="11">
        <f>452</f>
        <v>452</v>
      </c>
      <c r="N20" s="18">
        <f t="shared" ref="N20:N39" si="3">M20/14668</f>
        <v>3.0815380419961822E-2</v>
      </c>
      <c r="O20" s="21">
        <v>7</v>
      </c>
      <c r="P20" s="39"/>
      <c r="Q20" s="16" t="s">
        <v>31</v>
      </c>
      <c r="R20" s="11">
        <f>26</f>
        <v>26</v>
      </c>
      <c r="S20" s="18">
        <f t="shared" si="2"/>
        <v>1.8267406730836787E-3</v>
      </c>
    </row>
    <row r="21" spans="2:23" ht="16.5" customHeight="1" x14ac:dyDescent="0.25">
      <c r="B21" s="21">
        <v>8</v>
      </c>
      <c r="C21" s="40"/>
      <c r="D21" s="30" t="s">
        <v>61</v>
      </c>
      <c r="E21" s="30"/>
      <c r="F21" s="12">
        <f>52</f>
        <v>52</v>
      </c>
      <c r="G21" s="18">
        <f t="shared" si="0"/>
        <v>3.564573622155196E-3</v>
      </c>
      <c r="H21" s="21">
        <v>8</v>
      </c>
      <c r="I21" s="39"/>
      <c r="J21" s="31" t="s">
        <v>37</v>
      </c>
      <c r="K21" s="31"/>
      <c r="L21" s="31"/>
      <c r="M21" s="11">
        <f>331</f>
        <v>331</v>
      </c>
      <c r="N21" s="18">
        <f t="shared" si="3"/>
        <v>2.2566130351786201E-2</v>
      </c>
      <c r="O21" s="21">
        <v>8</v>
      </c>
      <c r="P21" s="39"/>
      <c r="Q21" s="16" t="s">
        <v>32</v>
      </c>
      <c r="R21" s="11">
        <f>7</f>
        <v>7</v>
      </c>
      <c r="S21" s="18">
        <f t="shared" si="2"/>
        <v>4.9181479659945202E-4</v>
      </c>
    </row>
    <row r="22" spans="2:23" ht="16.5" customHeight="1" x14ac:dyDescent="0.25">
      <c r="B22" s="21"/>
      <c r="C22" s="43"/>
      <c r="D22" s="60"/>
      <c r="E22" s="44"/>
      <c r="F22" s="12"/>
      <c r="G22" s="10"/>
      <c r="H22" s="21">
        <v>9</v>
      </c>
      <c r="I22" s="39"/>
      <c r="J22" s="31" t="s">
        <v>38</v>
      </c>
      <c r="K22" s="31"/>
      <c r="L22" s="31"/>
      <c r="M22" s="11">
        <f>242</f>
        <v>242</v>
      </c>
      <c r="N22" s="18">
        <f t="shared" si="3"/>
        <v>1.6498500136351242E-2</v>
      </c>
      <c r="O22" s="21">
        <v>9</v>
      </c>
      <c r="P22" s="39"/>
      <c r="Q22" s="16" t="s">
        <v>21</v>
      </c>
      <c r="R22" s="11">
        <f>1</f>
        <v>1</v>
      </c>
      <c r="S22" s="18">
        <f t="shared" si="2"/>
        <v>7.0259256657064572E-5</v>
      </c>
    </row>
    <row r="23" spans="2:23" ht="16.5" customHeight="1" x14ac:dyDescent="0.25">
      <c r="B23" s="21"/>
      <c r="C23" s="43"/>
      <c r="D23" s="60"/>
      <c r="E23" s="44"/>
      <c r="F23" s="9"/>
      <c r="G23" s="26"/>
      <c r="H23" s="21">
        <v>10</v>
      </c>
      <c r="I23" s="39"/>
      <c r="J23" s="31" t="s">
        <v>52</v>
      </c>
      <c r="K23" s="31"/>
      <c r="L23" s="31"/>
      <c r="M23" s="11">
        <f>212</f>
        <v>212</v>
      </c>
      <c r="N23" s="18">
        <f t="shared" si="3"/>
        <v>1.4453231524406873E-2</v>
      </c>
      <c r="O23" s="21">
        <v>10</v>
      </c>
      <c r="P23" s="40"/>
      <c r="Q23" s="16" t="s">
        <v>61</v>
      </c>
      <c r="R23" s="11">
        <f>1</f>
        <v>1</v>
      </c>
      <c r="S23" s="18">
        <f t="shared" si="2"/>
        <v>7.0259256657064572E-5</v>
      </c>
    </row>
    <row r="24" spans="2:23" ht="16.5" customHeight="1" x14ac:dyDescent="0.25">
      <c r="B24" s="21"/>
      <c r="C24" s="43"/>
      <c r="D24" s="60"/>
      <c r="E24" s="44"/>
      <c r="F24" s="12"/>
      <c r="G24" s="10"/>
      <c r="H24" s="21">
        <v>11</v>
      </c>
      <c r="I24" s="39"/>
      <c r="J24" s="31" t="s">
        <v>39</v>
      </c>
      <c r="K24" s="31"/>
      <c r="L24" s="31"/>
      <c r="M24" s="11">
        <f>199</f>
        <v>199</v>
      </c>
      <c r="N24" s="18">
        <f t="shared" si="3"/>
        <v>1.3566948459230978E-2</v>
      </c>
      <c r="O24" s="21"/>
      <c r="P24" s="33"/>
      <c r="Q24" s="34"/>
      <c r="R24" s="9"/>
      <c r="S24" s="26"/>
    </row>
    <row r="25" spans="2:23" ht="16.5" customHeight="1" x14ac:dyDescent="0.25">
      <c r="B25" s="21"/>
      <c r="C25" s="33"/>
      <c r="D25" s="45"/>
      <c r="E25" s="34"/>
      <c r="F25" s="12"/>
      <c r="G25" s="10"/>
      <c r="H25" s="21">
        <v>12</v>
      </c>
      <c r="I25" s="39"/>
      <c r="J25" s="31" t="s">
        <v>40</v>
      </c>
      <c r="K25" s="31"/>
      <c r="L25" s="31"/>
      <c r="M25" s="11">
        <f>195</f>
        <v>195</v>
      </c>
      <c r="N25" s="18">
        <f t="shared" si="3"/>
        <v>1.3294245977638397E-2</v>
      </c>
      <c r="O25" s="21"/>
      <c r="P25" s="43"/>
      <c r="Q25" s="44"/>
      <c r="R25" s="11"/>
      <c r="S25" s="10"/>
      <c r="T25" s="22"/>
      <c r="U25" s="22"/>
      <c r="V25" s="22"/>
      <c r="W25" s="22"/>
    </row>
    <row r="26" spans="2:23" ht="16.5" customHeight="1" x14ac:dyDescent="0.25">
      <c r="B26" s="21"/>
      <c r="C26" s="33"/>
      <c r="D26" s="45"/>
      <c r="E26" s="34"/>
      <c r="F26" s="12"/>
      <c r="G26" s="10"/>
      <c r="H26" s="21">
        <v>13</v>
      </c>
      <c r="I26" s="39"/>
      <c r="J26" s="31" t="s">
        <v>41</v>
      </c>
      <c r="K26" s="31"/>
      <c r="L26" s="31"/>
      <c r="M26" s="11">
        <f>189</f>
        <v>189</v>
      </c>
      <c r="N26" s="18">
        <f t="shared" si="3"/>
        <v>1.2885192255249523E-2</v>
      </c>
      <c r="O26" s="21"/>
      <c r="P26" s="43"/>
      <c r="Q26" s="44"/>
      <c r="R26" s="11"/>
      <c r="S26" s="10"/>
      <c r="T26" s="23"/>
      <c r="U26" s="23"/>
      <c r="V26" s="23"/>
      <c r="W26" s="23"/>
    </row>
    <row r="27" spans="2:23" ht="16.5" customHeight="1" x14ac:dyDescent="0.25">
      <c r="B27" s="21"/>
      <c r="C27" s="33"/>
      <c r="D27" s="45"/>
      <c r="E27" s="34"/>
      <c r="F27" s="9"/>
      <c r="G27" s="26"/>
      <c r="H27" s="21">
        <v>14</v>
      </c>
      <c r="I27" s="39"/>
      <c r="J27" s="31" t="s">
        <v>42</v>
      </c>
      <c r="K27" s="31"/>
      <c r="L27" s="31"/>
      <c r="M27" s="11">
        <f>184</f>
        <v>184</v>
      </c>
      <c r="N27" s="18">
        <f t="shared" si="3"/>
        <v>1.2544314153258795E-2</v>
      </c>
      <c r="O27" s="21"/>
      <c r="P27" s="43"/>
      <c r="Q27" s="44"/>
      <c r="R27" s="11"/>
      <c r="S27" s="10"/>
      <c r="T27" s="23"/>
      <c r="U27" s="23"/>
      <c r="V27" s="23"/>
      <c r="W27" s="23"/>
    </row>
    <row r="28" spans="2:23" ht="16.5" customHeight="1" x14ac:dyDescent="0.25">
      <c r="B28" s="21"/>
      <c r="C28" s="33"/>
      <c r="D28" s="45"/>
      <c r="E28" s="34"/>
      <c r="F28" s="12"/>
      <c r="G28" s="10"/>
      <c r="H28" s="21">
        <v>15</v>
      </c>
      <c r="I28" s="39"/>
      <c r="J28" s="31" t="s">
        <v>43</v>
      </c>
      <c r="K28" s="31"/>
      <c r="L28" s="31"/>
      <c r="M28" s="11">
        <f>116</f>
        <v>116</v>
      </c>
      <c r="N28" s="18">
        <f t="shared" si="3"/>
        <v>7.9083719661848916E-3</v>
      </c>
      <c r="O28" s="21"/>
      <c r="P28" s="43"/>
      <c r="Q28" s="44"/>
      <c r="R28" s="11"/>
      <c r="S28" s="10"/>
      <c r="T28" s="23"/>
      <c r="U28" s="23"/>
      <c r="V28" s="23"/>
      <c r="W28" s="23"/>
    </row>
    <row r="29" spans="2:23" ht="16.5" customHeight="1" x14ac:dyDescent="0.25">
      <c r="B29" s="21"/>
      <c r="C29" s="33"/>
      <c r="D29" s="45"/>
      <c r="E29" s="34"/>
      <c r="F29" s="12"/>
      <c r="G29" s="10"/>
      <c r="H29" s="21">
        <v>16</v>
      </c>
      <c r="I29" s="39"/>
      <c r="J29" s="31" t="s">
        <v>44</v>
      </c>
      <c r="K29" s="31"/>
      <c r="L29" s="31"/>
      <c r="M29" s="11">
        <f>106</f>
        <v>106</v>
      </c>
      <c r="N29" s="18">
        <f t="shared" si="3"/>
        <v>7.2266157622034363E-3</v>
      </c>
      <c r="O29" s="21"/>
      <c r="P29" s="43"/>
      <c r="Q29" s="44"/>
      <c r="R29" s="11"/>
      <c r="S29" s="10"/>
      <c r="T29" s="23"/>
      <c r="U29" s="23"/>
      <c r="V29" s="23"/>
      <c r="W29" s="23"/>
    </row>
    <row r="30" spans="2:23" ht="16.5" customHeight="1" x14ac:dyDescent="0.25">
      <c r="B30" s="21"/>
      <c r="C30" s="33"/>
      <c r="D30" s="45"/>
      <c r="E30" s="34"/>
      <c r="F30" s="12"/>
      <c r="G30" s="10"/>
      <c r="H30" s="21">
        <v>17</v>
      </c>
      <c r="I30" s="39"/>
      <c r="J30" s="31" t="s">
        <v>45</v>
      </c>
      <c r="K30" s="31"/>
      <c r="L30" s="31"/>
      <c r="M30" s="11">
        <f>97</f>
        <v>97</v>
      </c>
      <c r="N30" s="18">
        <f t="shared" si="3"/>
        <v>6.6130351786201254E-3</v>
      </c>
      <c r="O30" s="21"/>
      <c r="P30" s="43"/>
      <c r="Q30" s="44"/>
      <c r="R30" s="11"/>
      <c r="S30" s="10"/>
    </row>
    <row r="31" spans="2:23" ht="16.5" customHeight="1" x14ac:dyDescent="0.25">
      <c r="B31" s="21"/>
      <c r="C31" s="33"/>
      <c r="D31" s="45"/>
      <c r="E31" s="34"/>
      <c r="F31" s="12"/>
      <c r="G31" s="10"/>
      <c r="H31" s="21">
        <v>18</v>
      </c>
      <c r="I31" s="39"/>
      <c r="J31" s="31" t="s">
        <v>46</v>
      </c>
      <c r="K31" s="31"/>
      <c r="L31" s="31"/>
      <c r="M31" s="11">
        <f>65</f>
        <v>65</v>
      </c>
      <c r="N31" s="18">
        <f t="shared" si="3"/>
        <v>4.4314153258794651E-3</v>
      </c>
      <c r="O31" s="21"/>
      <c r="P31" s="33"/>
      <c r="Q31" s="34"/>
      <c r="R31" s="11"/>
      <c r="S31" s="10"/>
    </row>
    <row r="32" spans="2:23" ht="16.5" customHeight="1" x14ac:dyDescent="0.25">
      <c r="B32" s="21"/>
      <c r="C32" s="33"/>
      <c r="D32" s="45"/>
      <c r="E32" s="34"/>
      <c r="F32" s="12"/>
      <c r="G32" s="10"/>
      <c r="H32" s="21">
        <v>19</v>
      </c>
      <c r="I32" s="39"/>
      <c r="J32" s="31" t="s">
        <v>47</v>
      </c>
      <c r="K32" s="31"/>
      <c r="L32" s="31"/>
      <c r="M32" s="11">
        <f>56</f>
        <v>56</v>
      </c>
      <c r="N32" s="18">
        <f t="shared" si="3"/>
        <v>3.8178347422961551E-3</v>
      </c>
      <c r="O32" s="21"/>
      <c r="P32" s="33"/>
      <c r="Q32" s="34"/>
      <c r="R32" s="11"/>
      <c r="S32" s="10"/>
    </row>
    <row r="33" spans="2:19" ht="16.5" customHeight="1" x14ac:dyDescent="0.25">
      <c r="B33" s="21"/>
      <c r="C33" s="33"/>
      <c r="D33" s="45"/>
      <c r="E33" s="34"/>
      <c r="F33" s="12"/>
      <c r="G33" s="10"/>
      <c r="H33" s="21">
        <v>20</v>
      </c>
      <c r="I33" s="39"/>
      <c r="J33" s="31" t="s">
        <v>26</v>
      </c>
      <c r="K33" s="31"/>
      <c r="L33" s="31"/>
      <c r="M33" s="11">
        <f>38</f>
        <v>38</v>
      </c>
      <c r="N33" s="18">
        <f t="shared" si="3"/>
        <v>2.5906735751295338E-3</v>
      </c>
      <c r="O33" s="21"/>
      <c r="P33" s="33"/>
      <c r="Q33" s="34"/>
      <c r="R33" s="11"/>
      <c r="S33" s="10"/>
    </row>
    <row r="34" spans="2:19" ht="16.5" customHeight="1" x14ac:dyDescent="0.25">
      <c r="B34" s="21"/>
      <c r="C34" s="33"/>
      <c r="D34" s="45"/>
      <c r="E34" s="34"/>
      <c r="F34" s="12"/>
      <c r="G34" s="10"/>
      <c r="H34" s="21">
        <v>21</v>
      </c>
      <c r="I34" s="39"/>
      <c r="J34" s="31" t="s">
        <v>49</v>
      </c>
      <c r="K34" s="31"/>
      <c r="L34" s="31"/>
      <c r="M34" s="11">
        <f>11</f>
        <v>11</v>
      </c>
      <c r="N34" s="18">
        <f t="shared" si="3"/>
        <v>7.4993182437960181E-4</v>
      </c>
      <c r="O34" s="21"/>
      <c r="P34" s="33"/>
      <c r="Q34" s="34"/>
      <c r="R34" s="11"/>
      <c r="S34" s="10"/>
    </row>
    <row r="35" spans="2:19" ht="16.5" customHeight="1" x14ac:dyDescent="0.25">
      <c r="B35" s="21"/>
      <c r="C35" s="33"/>
      <c r="D35" s="45"/>
      <c r="E35" s="34"/>
      <c r="F35" s="12"/>
      <c r="G35" s="10"/>
      <c r="H35" s="21">
        <v>22</v>
      </c>
      <c r="I35" s="39"/>
      <c r="J35" s="30" t="s">
        <v>53</v>
      </c>
      <c r="K35" s="30"/>
      <c r="L35" s="30"/>
      <c r="M35" s="9">
        <f>6</f>
        <v>6</v>
      </c>
      <c r="N35" s="18">
        <f t="shared" si="3"/>
        <v>4.0905372238887375E-4</v>
      </c>
      <c r="O35" s="21"/>
      <c r="P35" s="33"/>
      <c r="Q35" s="34"/>
      <c r="R35" s="11"/>
      <c r="S35" s="10"/>
    </row>
    <row r="36" spans="2:19" ht="16.5" customHeight="1" x14ac:dyDescent="0.25">
      <c r="B36" s="21"/>
      <c r="C36" s="33"/>
      <c r="D36" s="45"/>
      <c r="E36" s="34"/>
      <c r="F36" s="12"/>
      <c r="G36" s="10"/>
      <c r="H36" s="21">
        <v>23</v>
      </c>
      <c r="I36" s="39"/>
      <c r="J36" s="31" t="s">
        <v>48</v>
      </c>
      <c r="K36" s="31"/>
      <c r="L36" s="31"/>
      <c r="M36" s="11">
        <f>4</f>
        <v>4</v>
      </c>
      <c r="N36" s="18">
        <f t="shared" si="3"/>
        <v>2.7270248159258248E-4</v>
      </c>
      <c r="O36" s="21"/>
      <c r="P36" s="33"/>
      <c r="Q36" s="34"/>
      <c r="R36" s="11"/>
      <c r="S36" s="10"/>
    </row>
    <row r="37" spans="2:19" ht="16.5" customHeight="1" x14ac:dyDescent="0.25">
      <c r="B37" s="21"/>
      <c r="C37" s="33"/>
      <c r="D37" s="45"/>
      <c r="E37" s="34"/>
      <c r="F37" s="12"/>
      <c r="G37" s="10"/>
      <c r="H37" s="21">
        <v>24</v>
      </c>
      <c r="I37" s="39"/>
      <c r="J37" s="31" t="s">
        <v>50</v>
      </c>
      <c r="K37" s="31"/>
      <c r="L37" s="31"/>
      <c r="M37" s="11">
        <f>2</f>
        <v>2</v>
      </c>
      <c r="N37" s="18">
        <f t="shared" si="3"/>
        <v>1.3635124079629124E-4</v>
      </c>
      <c r="O37" s="21"/>
      <c r="P37" s="33"/>
      <c r="Q37" s="34"/>
      <c r="R37" s="11"/>
      <c r="S37" s="10"/>
    </row>
    <row r="38" spans="2:19" ht="16.5" customHeight="1" x14ac:dyDescent="0.25">
      <c r="B38" s="21"/>
      <c r="C38" s="33"/>
      <c r="D38" s="45"/>
      <c r="E38" s="34"/>
      <c r="F38" s="12"/>
      <c r="G38" s="10"/>
      <c r="H38" s="21">
        <v>25</v>
      </c>
      <c r="I38" s="39"/>
      <c r="J38" s="31" t="s">
        <v>51</v>
      </c>
      <c r="K38" s="31"/>
      <c r="L38" s="31"/>
      <c r="M38" s="11">
        <f>1</f>
        <v>1</v>
      </c>
      <c r="N38" s="18">
        <f t="shared" si="3"/>
        <v>6.8175620398145621E-5</v>
      </c>
      <c r="O38" s="21"/>
      <c r="P38" s="33"/>
      <c r="Q38" s="34"/>
      <c r="R38" s="11"/>
      <c r="S38" s="10"/>
    </row>
    <row r="39" spans="2:19" ht="16.5" customHeight="1" x14ac:dyDescent="0.25">
      <c r="B39" s="21"/>
      <c r="C39" s="33"/>
      <c r="D39" s="45"/>
      <c r="E39" s="34"/>
      <c r="F39" s="12"/>
      <c r="G39" s="10"/>
      <c r="H39" s="21">
        <v>26</v>
      </c>
      <c r="I39" s="40"/>
      <c r="J39" s="30" t="s">
        <v>61</v>
      </c>
      <c r="K39" s="30"/>
      <c r="L39" s="30"/>
      <c r="M39" s="11">
        <f>1135</f>
        <v>1135</v>
      </c>
      <c r="N39" s="18">
        <f t="shared" si="3"/>
        <v>7.7379329151895285E-2</v>
      </c>
      <c r="O39" s="21"/>
      <c r="P39" s="33"/>
      <c r="Q39" s="34"/>
      <c r="R39" s="11"/>
      <c r="S39" s="10"/>
    </row>
    <row r="40" spans="2:19" ht="16.5" customHeight="1" thickBot="1" x14ac:dyDescent="0.3">
      <c r="B40" s="35" t="s">
        <v>63</v>
      </c>
      <c r="C40" s="41"/>
      <c r="D40" s="41"/>
      <c r="E40" s="42"/>
      <c r="F40" s="13">
        <f>SUM(F14:F21)</f>
        <v>14588</v>
      </c>
      <c r="G40" s="14">
        <f>SUM(G14:G21)</f>
        <v>1</v>
      </c>
      <c r="H40" s="35" t="s">
        <v>3</v>
      </c>
      <c r="I40" s="41"/>
      <c r="J40" s="41"/>
      <c r="K40" s="41"/>
      <c r="L40" s="42"/>
      <c r="M40" s="13">
        <f>SUM(M14:M39)</f>
        <v>14668</v>
      </c>
      <c r="N40" s="14">
        <f>SUM(N14:N39)</f>
        <v>0.99999999999999989</v>
      </c>
      <c r="O40" s="35" t="s">
        <v>3</v>
      </c>
      <c r="P40" s="36"/>
      <c r="Q40" s="37"/>
      <c r="R40" s="13">
        <f>SUM(R14:R23)</f>
        <v>14233</v>
      </c>
      <c r="S40" s="14">
        <f>SUM(S14:S23)</f>
        <v>1</v>
      </c>
    </row>
    <row r="41" spans="2:19" x14ac:dyDescent="0.25">
      <c r="C41" s="8"/>
      <c r="D41" s="8"/>
      <c r="E41" s="8"/>
      <c r="F41" s="15"/>
    </row>
    <row r="42" spans="2:19" x14ac:dyDescent="0.25">
      <c r="C42" s="8"/>
      <c r="D42" s="8"/>
      <c r="E42" s="8"/>
      <c r="F42" s="15"/>
    </row>
  </sheetData>
  <mergeCells count="104">
    <mergeCell ref="P36:Q36"/>
    <mergeCell ref="P37:Q37"/>
    <mergeCell ref="P38:Q38"/>
    <mergeCell ref="P39:Q39"/>
    <mergeCell ref="B1:S1"/>
    <mergeCell ref="C36:E36"/>
    <mergeCell ref="C37:E37"/>
    <mergeCell ref="C38:E38"/>
    <mergeCell ref="C39:E39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C24:E24"/>
    <mergeCell ref="C25:E25"/>
    <mergeCell ref="C26:E26"/>
    <mergeCell ref="C27:E27"/>
    <mergeCell ref="C28:E28"/>
    <mergeCell ref="I14:L14"/>
    <mergeCell ref="I12:N12"/>
    <mergeCell ref="I13:L13"/>
    <mergeCell ref="I15:L15"/>
    <mergeCell ref="B11:S11"/>
    <mergeCell ref="O12:O13"/>
    <mergeCell ref="P15:Q15"/>
    <mergeCell ref="H3:K3"/>
    <mergeCell ref="H4:K4"/>
    <mergeCell ref="B9:D9"/>
    <mergeCell ref="C8:D8"/>
    <mergeCell ref="C4:D4"/>
    <mergeCell ref="C5:D5"/>
    <mergeCell ref="C6:D6"/>
    <mergeCell ref="C7:D7"/>
    <mergeCell ref="P17:Q17"/>
    <mergeCell ref="H12:H13"/>
    <mergeCell ref="B12:B13"/>
    <mergeCell ref="I17:L17"/>
    <mergeCell ref="C12:G12"/>
    <mergeCell ref="C13:E13"/>
    <mergeCell ref="C14:E14"/>
    <mergeCell ref="C16:E16"/>
    <mergeCell ref="C15:E15"/>
    <mergeCell ref="C17:E17"/>
    <mergeCell ref="P12:S12"/>
    <mergeCell ref="P13:Q13"/>
    <mergeCell ref="I16:L16"/>
    <mergeCell ref="P16:Q16"/>
    <mergeCell ref="P14:Q14"/>
    <mergeCell ref="B2:S2"/>
    <mergeCell ref="J19:L19"/>
    <mergeCell ref="G9:K9"/>
    <mergeCell ref="H5:K5"/>
    <mergeCell ref="H6:K6"/>
    <mergeCell ref="H7:K7"/>
    <mergeCell ref="H8:K8"/>
    <mergeCell ref="C18:C21"/>
    <mergeCell ref="D18:E18"/>
    <mergeCell ref="D19:E19"/>
    <mergeCell ref="D20:E20"/>
    <mergeCell ref="D21:E21"/>
    <mergeCell ref="C29:E29"/>
    <mergeCell ref="C30:E30"/>
    <mergeCell ref="C31:E31"/>
    <mergeCell ref="C32:E32"/>
    <mergeCell ref="C33:E33"/>
    <mergeCell ref="C34:E34"/>
    <mergeCell ref="C35:E35"/>
    <mergeCell ref="O40:Q40"/>
    <mergeCell ref="I18:I39"/>
    <mergeCell ref="P18:P23"/>
    <mergeCell ref="J20:L20"/>
    <mergeCell ref="J21:L21"/>
    <mergeCell ref="J22:L22"/>
    <mergeCell ref="J23:L23"/>
    <mergeCell ref="J24:L24"/>
    <mergeCell ref="J25:L25"/>
    <mergeCell ref="B40:E40"/>
    <mergeCell ref="H40:L40"/>
    <mergeCell ref="J18:L18"/>
    <mergeCell ref="C3:D3"/>
    <mergeCell ref="J31:L31"/>
    <mergeCell ref="J32:L32"/>
    <mergeCell ref="J33:L33"/>
    <mergeCell ref="J34:L34"/>
    <mergeCell ref="J26:L26"/>
    <mergeCell ref="J27:L27"/>
    <mergeCell ref="J28:L28"/>
    <mergeCell ref="J29:L29"/>
    <mergeCell ref="J30:L30"/>
    <mergeCell ref="C22:E22"/>
    <mergeCell ref="C23:E23"/>
    <mergeCell ref="J35:L35"/>
    <mergeCell ref="J36:L36"/>
    <mergeCell ref="J37:L37"/>
    <mergeCell ref="J38:L38"/>
    <mergeCell ref="J39:L3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謝家慧</dc:creator>
  <cp:lastModifiedBy>劉千慈</cp:lastModifiedBy>
  <cp:lastPrinted>2022-08-26T09:19:33Z</cp:lastPrinted>
  <dcterms:created xsi:type="dcterms:W3CDTF">2022-05-30T01:27:28Z</dcterms:created>
  <dcterms:modified xsi:type="dcterms:W3CDTF">2022-08-29T01:58:33Z</dcterms:modified>
</cp:coreProperties>
</file>